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rFont val="宋体"/>
            <family val="0"/>
          </rPr>
          <t>输入时,请输入“专业名称+层次”。如：×××本（专）科/研究生</t>
        </r>
      </text>
    </comment>
    <comment ref="A5" authorId="0">
      <text>
        <r>
          <rPr>
            <sz val="9"/>
            <rFont val="宋体"/>
            <family val="0"/>
          </rPr>
          <t xml:space="preserve">有校级公选课的教师，输入时：课程类别栏选择“本（专）科”，课程名称栏输入“课程名称+公选课”
</t>
        </r>
      </text>
    </comment>
    <comment ref="O2" authorId="0">
      <text>
        <r>
          <rPr>
            <sz val="9"/>
            <rFont val="宋体"/>
            <family val="0"/>
          </rPr>
          <t xml:space="preserve">选择课程类别时要与班级名称匹配
</t>
        </r>
      </text>
    </comment>
  </commentList>
</comments>
</file>

<file path=xl/sharedStrings.xml><?xml version="1.0" encoding="utf-8"?>
<sst xmlns="http://schemas.openxmlformats.org/spreadsheetml/2006/main" count="87" uniqueCount="79">
  <si>
    <t>工资类别</t>
  </si>
  <si>
    <t>职称/职务</t>
  </si>
  <si>
    <t>课程重复
系数</t>
  </si>
  <si>
    <t>学生
人数</t>
  </si>
  <si>
    <t>班级名称</t>
  </si>
  <si>
    <t>计划完成
学时数</t>
  </si>
  <si>
    <t>参加答辩教师数</t>
  </si>
  <si>
    <t>教研室</t>
  </si>
  <si>
    <t>人数</t>
  </si>
  <si>
    <t>人数系数</t>
  </si>
  <si>
    <t>小 计</t>
  </si>
  <si>
    <t>姓  名</t>
  </si>
  <si>
    <t>第2组</t>
  </si>
  <si>
    <t>第3组</t>
  </si>
  <si>
    <t>人（组）
数系数</t>
  </si>
  <si>
    <t xml:space="preserve"> 小 计</t>
  </si>
  <si>
    <t>分批实验</t>
  </si>
  <si>
    <t>学生
总数</t>
  </si>
  <si>
    <t>课程教学
计划学时</t>
  </si>
  <si>
    <t>教学层
次系数</t>
  </si>
  <si>
    <t>是否校
外住宿</t>
  </si>
  <si>
    <t>第1组</t>
  </si>
  <si>
    <t>实习
系数</t>
  </si>
  <si>
    <t>实习地点</t>
  </si>
  <si>
    <t>质量评估系数</t>
  </si>
  <si>
    <t>答辩学生人数</t>
  </si>
  <si>
    <t>平均分配工作量
教师数</t>
  </si>
  <si>
    <t>是否有申请
实验分批</t>
  </si>
  <si>
    <t>学生人数常系数</t>
  </si>
  <si>
    <t>课程重
复系数</t>
  </si>
  <si>
    <t>学生人
数系数</t>
  </si>
  <si>
    <t>教学效果系数</t>
  </si>
  <si>
    <t>实际实习
（调查）
天数</t>
  </si>
  <si>
    <t>第5组</t>
  </si>
  <si>
    <t>第9组</t>
  </si>
  <si>
    <t>学生组数</t>
  </si>
  <si>
    <t>n≤6</t>
  </si>
  <si>
    <t>n=7</t>
  </si>
  <si>
    <t>n≥8</t>
  </si>
  <si>
    <t>课程类别</t>
  </si>
  <si>
    <t xml:space="preserve">                  系数
课程名称</t>
  </si>
  <si>
    <t>教师实
际指导
学生人数</t>
  </si>
  <si>
    <t>每组学
生人数</t>
  </si>
  <si>
    <t>第4组</t>
  </si>
  <si>
    <t>第6组</t>
  </si>
  <si>
    <t>第7组</t>
  </si>
  <si>
    <t>∑学生
人数</t>
  </si>
  <si>
    <t>设计内
容系数</t>
  </si>
  <si>
    <t>第8组</t>
  </si>
  <si>
    <t>第10组</t>
  </si>
  <si>
    <t>第11组</t>
  </si>
  <si>
    <t>第12组</t>
  </si>
  <si>
    <t>设计</t>
  </si>
  <si>
    <t>指导博士人数</t>
  </si>
  <si>
    <t>指导硕士(联合培养)人数</t>
  </si>
  <si>
    <t xml:space="preserve">                 系数
课程名称</t>
  </si>
  <si>
    <t>班数</t>
  </si>
  <si>
    <t>学生人均实习系数=实习系数÷行政班学生总数</t>
  </si>
  <si>
    <t>未分批
人数系数</t>
  </si>
  <si>
    <t xml:space="preserve">                  系数
课程名称</t>
  </si>
  <si>
    <t>指导
类别</t>
  </si>
  <si>
    <t xml:space="preserve">       教研室主任（教师）签章：                主管领导（硕士点负责人）签章：                教务处审核：</t>
  </si>
  <si>
    <t>学生人数常系数(学时/生·学期)</t>
  </si>
  <si>
    <t>博士 30</t>
  </si>
  <si>
    <t>硕士 20</t>
  </si>
  <si>
    <r>
      <t>（1）实验课（上机实验）工作量</t>
    </r>
    <r>
      <rPr>
        <b/>
        <i/>
        <sz val="9"/>
        <rFont val="宋体"/>
        <family val="0"/>
      </rPr>
      <t>f</t>
    </r>
    <r>
      <rPr>
        <b/>
        <i/>
        <vertAlign val="subscript"/>
        <sz val="9"/>
        <rFont val="宋体"/>
        <family val="0"/>
      </rPr>
      <t>1</t>
    </r>
  </si>
  <si>
    <r>
      <t>（2）指导实习（社会调查）工作量</t>
    </r>
    <r>
      <rPr>
        <b/>
        <i/>
        <sz val="10"/>
        <rFont val="宋体"/>
        <family val="0"/>
      </rPr>
      <t>f</t>
    </r>
    <r>
      <rPr>
        <b/>
        <i/>
        <vertAlign val="subscript"/>
        <sz val="8"/>
        <rFont val="宋体"/>
        <family val="0"/>
      </rPr>
      <t>2</t>
    </r>
  </si>
  <si>
    <r>
      <t>（3）指导毕业论文（毕业设计）工作量</t>
    </r>
    <r>
      <rPr>
        <b/>
        <i/>
        <sz val="9"/>
        <rFont val="宋体"/>
        <family val="0"/>
      </rPr>
      <t>f</t>
    </r>
    <r>
      <rPr>
        <b/>
        <i/>
        <vertAlign val="subscript"/>
        <sz val="9"/>
        <rFont val="宋体"/>
        <family val="0"/>
      </rPr>
      <t>3</t>
    </r>
  </si>
  <si>
    <r>
      <t>（4）毕业论文答辩工作量</t>
    </r>
    <r>
      <rPr>
        <b/>
        <i/>
        <sz val="9"/>
        <rFont val="宋体"/>
        <family val="0"/>
      </rPr>
      <t>f</t>
    </r>
    <r>
      <rPr>
        <b/>
        <i/>
        <vertAlign val="subscript"/>
        <sz val="9"/>
        <rFont val="宋体"/>
        <family val="0"/>
      </rPr>
      <t>4</t>
    </r>
  </si>
  <si>
    <r>
      <t>（5）指导博士/硕士研究生工作量</t>
    </r>
    <r>
      <rPr>
        <b/>
        <i/>
        <sz val="9"/>
        <rFont val="宋体"/>
        <family val="0"/>
      </rPr>
      <t>f</t>
    </r>
    <r>
      <rPr>
        <b/>
        <i/>
        <vertAlign val="subscript"/>
        <sz val="9"/>
        <rFont val="宋体"/>
        <family val="0"/>
      </rPr>
      <t>5</t>
    </r>
  </si>
  <si>
    <r>
      <t>A  类  工  作  量  合  计(</t>
    </r>
    <r>
      <rPr>
        <b/>
        <i/>
        <sz val="11"/>
        <rFont val="黑体"/>
        <family val="3"/>
      </rPr>
      <t>A</t>
    </r>
    <r>
      <rPr>
        <b/>
        <i/>
        <vertAlign val="subscript"/>
        <sz val="11"/>
        <rFont val="黑体"/>
        <family val="3"/>
      </rPr>
      <t>1</t>
    </r>
    <r>
      <rPr>
        <b/>
        <i/>
        <sz val="11"/>
        <rFont val="黑体"/>
        <family val="3"/>
      </rPr>
      <t>+A</t>
    </r>
    <r>
      <rPr>
        <b/>
        <i/>
        <vertAlign val="subscript"/>
        <sz val="11"/>
        <rFont val="黑体"/>
        <family val="3"/>
      </rPr>
      <t>2</t>
    </r>
    <r>
      <rPr>
        <b/>
        <sz val="11"/>
        <rFont val="黑体"/>
        <family val="3"/>
      </rPr>
      <t>)</t>
    </r>
  </si>
  <si>
    <r>
      <t xml:space="preserve">                                  2.实践教学工作量</t>
    </r>
    <r>
      <rPr>
        <b/>
        <i/>
        <sz val="9"/>
        <rFont val="宋体"/>
        <family val="0"/>
      </rPr>
      <t>A</t>
    </r>
    <r>
      <rPr>
        <b/>
        <i/>
        <vertAlign val="subscript"/>
        <sz val="9"/>
        <rFont val="宋体"/>
        <family val="0"/>
      </rPr>
      <t>2</t>
    </r>
    <r>
      <rPr>
        <b/>
        <i/>
        <sz val="9"/>
        <rFont val="宋体"/>
        <family val="0"/>
      </rPr>
      <t xml:space="preserve"> </t>
    </r>
    <r>
      <rPr>
        <b/>
        <sz val="9"/>
        <rFont val="宋体"/>
        <family val="0"/>
      </rPr>
      <t>=∑</t>
    </r>
    <r>
      <rPr>
        <b/>
        <i/>
        <sz val="9"/>
        <rFont val="宋体"/>
        <family val="0"/>
      </rPr>
      <t>f</t>
    </r>
    <r>
      <rPr>
        <b/>
        <i/>
        <vertAlign val="subscript"/>
        <sz val="9"/>
        <rFont val="宋体"/>
        <family val="0"/>
      </rPr>
      <t>i</t>
    </r>
    <r>
      <rPr>
        <b/>
        <sz val="9"/>
        <rFont val="宋体"/>
        <family val="0"/>
      </rPr>
      <t>(i=1,2,3,4,5)</t>
    </r>
  </si>
  <si>
    <r>
      <t>1.课程教学工作量</t>
    </r>
    <r>
      <rPr>
        <b/>
        <i/>
        <sz val="9"/>
        <rFont val="宋体"/>
        <family val="0"/>
      </rPr>
      <t>A</t>
    </r>
    <r>
      <rPr>
        <b/>
        <i/>
        <vertAlign val="subscript"/>
        <sz val="9"/>
        <rFont val="宋体"/>
        <family val="0"/>
      </rPr>
      <t>1</t>
    </r>
  </si>
  <si>
    <t>指导硕士人数</t>
  </si>
  <si>
    <t>联合培养(外校)导师</t>
  </si>
  <si>
    <t>注★  学生人均实习系数是指1名教师指导1个行政班中的1名学生实习一天所得工作量。</t>
  </si>
  <si>
    <t>联培硕士：校外20/校内10</t>
  </si>
  <si>
    <r>
      <t xml:space="preserve"> 20</t>
    </r>
    <r>
      <rPr>
        <u val="single"/>
        <sz val="15"/>
        <rFont val="黑体"/>
        <family val="3"/>
      </rPr>
      <t>16</t>
    </r>
    <r>
      <rPr>
        <sz val="15"/>
        <rFont val="黑体"/>
        <family val="3"/>
      </rPr>
      <t>-20</t>
    </r>
    <r>
      <rPr>
        <u val="single"/>
        <sz val="15"/>
        <rFont val="黑体"/>
        <family val="3"/>
      </rPr>
      <t>17</t>
    </r>
    <r>
      <rPr>
        <sz val="15"/>
        <rFont val="黑体"/>
        <family val="3"/>
      </rPr>
      <t>学年第</t>
    </r>
    <r>
      <rPr>
        <u val="single"/>
        <sz val="15"/>
        <rFont val="黑体"/>
        <family val="3"/>
      </rPr>
      <t xml:space="preserve"> 1 </t>
    </r>
    <r>
      <rPr>
        <sz val="15"/>
        <rFont val="黑体"/>
        <family val="3"/>
      </rPr>
      <t>学期</t>
    </r>
    <r>
      <rPr>
        <u val="single"/>
        <sz val="15"/>
        <rFont val="黑体"/>
        <family val="3"/>
      </rPr>
      <t xml:space="preserve">              </t>
    </r>
    <r>
      <rPr>
        <sz val="15"/>
        <rFont val="黑体"/>
        <family val="3"/>
      </rPr>
      <t>教师A类工作量统计表</t>
    </r>
  </si>
  <si>
    <t xml:space="preserve">         2016 年    月   日                       2016 年    月   日                       2016 年   月   日    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</si>
</sst>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000_ "/>
    <numFmt numFmtId="180" formatCode="0.00000_ "/>
    <numFmt numFmtId="181" formatCode="0_ "/>
    <numFmt numFmtId="182" formatCode="0;_쐀"/>
    <numFmt numFmtId="183" formatCode="0;_䰀"/>
    <numFmt numFmtId="184" formatCode="0.0;_䰀"/>
    <numFmt numFmtId="185" formatCode="0.00;_䰀"/>
    <numFmt numFmtId="186" formatCode="0.000;_䰀"/>
    <numFmt numFmtId="187" formatCode="0.00000000_ "/>
    <numFmt numFmtId="188" formatCode="0.0000000_ "/>
    <numFmt numFmtId="189" formatCode="0.0000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i/>
      <sz val="10"/>
      <name val="宋体"/>
      <family val="0"/>
    </font>
    <font>
      <b/>
      <i/>
      <sz val="9"/>
      <name val="宋体"/>
      <family val="0"/>
    </font>
    <font>
      <sz val="9"/>
      <name val="仿宋_GB2312"/>
      <family val="3"/>
    </font>
    <font>
      <sz val="16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sz val="7"/>
      <name val="宋体"/>
      <family val="0"/>
    </font>
    <font>
      <sz val="7"/>
      <name val="仿宋_GB2312"/>
      <family val="3"/>
    </font>
    <font>
      <b/>
      <sz val="8"/>
      <name val="宋体"/>
      <family val="0"/>
    </font>
    <font>
      <b/>
      <sz val="11"/>
      <name val="黑体"/>
      <family val="3"/>
    </font>
    <font>
      <b/>
      <i/>
      <sz val="11"/>
      <name val="黑体"/>
      <family val="3"/>
    </font>
    <font>
      <sz val="7"/>
      <color indexed="12"/>
      <name val="宋体"/>
      <family val="0"/>
    </font>
    <font>
      <b/>
      <i/>
      <vertAlign val="subscript"/>
      <sz val="9"/>
      <name val="宋体"/>
      <family val="0"/>
    </font>
    <font>
      <b/>
      <i/>
      <vertAlign val="subscript"/>
      <sz val="8"/>
      <name val="宋体"/>
      <family val="0"/>
    </font>
    <font>
      <b/>
      <i/>
      <vertAlign val="subscript"/>
      <sz val="11"/>
      <name val="黑体"/>
      <family val="3"/>
    </font>
    <font>
      <sz val="7"/>
      <color indexed="20"/>
      <name val="宋体"/>
      <family val="0"/>
    </font>
    <font>
      <sz val="7"/>
      <color indexed="10"/>
      <name val="仿宋_GB2312"/>
      <family val="3"/>
    </font>
    <font>
      <sz val="15"/>
      <name val="黑体"/>
      <family val="3"/>
    </font>
    <font>
      <u val="single"/>
      <sz val="15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12" fillId="34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3" fillId="33" borderId="12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/>
    </xf>
    <xf numFmtId="181" fontId="12" fillId="33" borderId="20" xfId="0" applyNumberFormat="1" applyFont="1" applyFill="1" applyBorder="1" applyAlignment="1" applyProtection="1">
      <alignment horizontal="center" vertical="center"/>
      <protection locked="0"/>
    </xf>
    <xf numFmtId="181" fontId="12" fillId="3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textRotation="255" wrapText="1"/>
    </xf>
    <xf numFmtId="0" fontId="12" fillId="0" borderId="21" xfId="0" applyFont="1" applyFill="1" applyBorder="1" applyAlignment="1">
      <alignment horizontal="center" vertical="center" textRotation="255"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/>
      <protection locked="0"/>
    </xf>
    <xf numFmtId="0" fontId="12" fillId="33" borderId="18" xfId="0" applyFont="1" applyFill="1" applyBorder="1" applyAlignment="1" applyProtection="1">
      <alignment/>
      <protection locked="0"/>
    </xf>
    <xf numFmtId="0" fontId="12" fillId="33" borderId="22" xfId="0" applyFont="1" applyFill="1" applyBorder="1" applyAlignment="1" applyProtection="1">
      <alignment/>
      <protection locked="0"/>
    </xf>
    <xf numFmtId="0" fontId="12" fillId="33" borderId="19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314325</xdr:colOff>
      <xdr:row>8</xdr:row>
      <xdr:rowOff>19050</xdr:rowOff>
    </xdr:from>
    <xdr:to>
      <xdr:col>10</xdr:col>
      <xdr:colOff>57150</xdr:colOff>
      <xdr:row>10</xdr:row>
      <xdr:rowOff>76200</xdr:rowOff>
    </xdr:to>
    <xdr:pic>
      <xdr:nvPicPr>
        <xdr:cNvPr id="1" name="Picture 2" descr="sjtu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3209925" y="2124075"/>
          <a:ext cx="1600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609600</xdr:colOff>
      <xdr:row>0</xdr:row>
      <xdr:rowOff>628650</xdr:rowOff>
    </xdr:to>
    <xdr:pic>
      <xdr:nvPicPr>
        <xdr:cNvPr id="2" name="Picture 1" descr="sjtu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542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400050</xdr:colOff>
      <xdr:row>46</xdr:row>
      <xdr:rowOff>76200</xdr:rowOff>
    </xdr:from>
    <xdr:to>
      <xdr:col>12</xdr:col>
      <xdr:colOff>333375</xdr:colOff>
      <xdr:row>53</xdr:row>
      <xdr:rowOff>114300</xdr:rowOff>
    </xdr:to>
    <xdr:pic>
      <xdr:nvPicPr>
        <xdr:cNvPr id="3" name="Picture 88" descr="A类工作量章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53025" y="8972550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85725</xdr:colOff>
      <xdr:row>31</xdr:row>
      <xdr:rowOff>133350</xdr:rowOff>
    </xdr:from>
    <xdr:to>
      <xdr:col>10</xdr:col>
      <xdr:colOff>247650</xdr:colOff>
      <xdr:row>34</xdr:row>
      <xdr:rowOff>0</xdr:rowOff>
    </xdr:to>
    <xdr:pic>
      <xdr:nvPicPr>
        <xdr:cNvPr id="4" name="Picture 2" descr="sjtu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3400425" y="6410325"/>
          <a:ext cx="1600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295275</xdr:colOff>
      <xdr:row>21</xdr:row>
      <xdr:rowOff>114300</xdr:rowOff>
    </xdr:from>
    <xdr:to>
      <xdr:col>7</xdr:col>
      <xdr:colOff>38100</xdr:colOff>
      <xdr:row>24</xdr:row>
      <xdr:rowOff>9525</xdr:rowOff>
    </xdr:to>
    <xdr:pic>
      <xdr:nvPicPr>
        <xdr:cNvPr id="5" name="Picture 2" descr="sjtu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2171700" y="4448175"/>
          <a:ext cx="1600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3"/>
  <sheetViews>
    <sheetView showGridLines="0" tabSelected="1" zoomScale="130" zoomScaleNormal="130" zoomScaleSheetLayoutView="100" zoomScalePageLayoutView="0" workbookViewId="0" topLeftCell="A1">
      <selection activeCell="B1" sqref="B1:O1"/>
    </sheetView>
  </sheetViews>
  <sheetFormatPr defaultColWidth="9.00390625" defaultRowHeight="14.25"/>
  <cols>
    <col min="1" max="1" width="9.375" style="1" customWidth="1"/>
    <col min="2" max="2" width="8.625" style="1" customWidth="1"/>
    <col min="3" max="3" width="6.625" style="1" customWidth="1"/>
    <col min="4" max="4" width="5.25390625" style="1" customWidth="1"/>
    <col min="5" max="5" width="8.125" style="1" customWidth="1"/>
    <col min="6" max="8" width="5.50390625" style="1" customWidth="1"/>
    <col min="9" max="9" width="3.625" style="1" customWidth="1"/>
    <col min="10" max="10" width="4.25390625" style="1" customWidth="1"/>
    <col min="11" max="11" width="6.50390625" style="1" customWidth="1"/>
    <col min="12" max="12" width="7.125" style="1" customWidth="1"/>
    <col min="13" max="13" width="5.50390625" style="1" customWidth="1"/>
    <col min="14" max="14" width="5.625" style="1" customWidth="1"/>
    <col min="15" max="15" width="6.875" style="1" customWidth="1"/>
    <col min="16" max="16384" width="9.00390625" style="1" customWidth="1"/>
  </cols>
  <sheetData>
    <row r="1" spans="2:15" s="5" customFormat="1" ht="50.25" customHeight="1">
      <c r="B1" s="92" t="s">
        <v>77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9.5" customHeight="1">
      <c r="A2" s="17" t="s">
        <v>11</v>
      </c>
      <c r="B2" s="11"/>
      <c r="C2" s="17" t="s">
        <v>0</v>
      </c>
      <c r="D2" s="11"/>
      <c r="E2" s="17" t="s">
        <v>1</v>
      </c>
      <c r="F2" s="40"/>
      <c r="G2" s="40"/>
      <c r="H2" s="40"/>
      <c r="I2" s="47" t="s">
        <v>7</v>
      </c>
      <c r="J2" s="47"/>
      <c r="K2" s="40"/>
      <c r="L2" s="40"/>
      <c r="M2" s="43" t="s">
        <v>39</v>
      </c>
      <c r="N2" s="43"/>
      <c r="O2" s="11"/>
    </row>
    <row r="3" spans="1:15" ht="17.25" customHeight="1">
      <c r="A3" s="39" t="s">
        <v>72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7.75" customHeight="1">
      <c r="A4" s="44" t="s">
        <v>59</v>
      </c>
      <c r="B4" s="44"/>
      <c r="C4" s="10" t="s">
        <v>18</v>
      </c>
      <c r="D4" s="10" t="s">
        <v>19</v>
      </c>
      <c r="E4" s="10" t="s">
        <v>2</v>
      </c>
      <c r="F4" s="48" t="s">
        <v>4</v>
      </c>
      <c r="G4" s="49"/>
      <c r="H4" s="49"/>
      <c r="I4" s="49"/>
      <c r="J4" s="49"/>
      <c r="K4" s="50"/>
      <c r="L4" s="10" t="s">
        <v>3</v>
      </c>
      <c r="M4" s="10" t="s">
        <v>30</v>
      </c>
      <c r="N4" s="10" t="s">
        <v>24</v>
      </c>
      <c r="O4" s="16" t="s">
        <v>10</v>
      </c>
    </row>
    <row r="5" spans="1:15" ht="12.75" customHeight="1">
      <c r="A5" s="51"/>
      <c r="B5" s="51"/>
      <c r="C5" s="6"/>
      <c r="D5" s="7" t="str">
        <f aca="true" t="shared" si="0" ref="D5:D14">IF(AND(OR($O$2="本(专)科",$O$2="就业类"),OR(RIGHT(F5,2)="本科",RIGHT(F5,1)="本",RIGHT(F5,2)="专科",RIGHT(F5,1)="专")),1,IF(AND($O$2="研究生",OR(RIGHT(F5,2)="硕士",RIGHT(F5,3)="研究生",RIGHT(F5,1)="研")),1.1," "))</f>
        <v> </v>
      </c>
      <c r="E5" s="6"/>
      <c r="F5" s="40"/>
      <c r="G5" s="40"/>
      <c r="H5" s="40"/>
      <c r="I5" s="40"/>
      <c r="J5" s="40"/>
      <c r="K5" s="40"/>
      <c r="L5" s="6"/>
      <c r="M5" s="2" t="str">
        <f>IF(OR(AND($O$2="本(专)科",RIGHT(A5,3)="公选课",D5=1,L5&gt;100),AND($O$2="就业类",RIGHT(A5,3)&lt;&gt;"公选课",D5=1,L5&gt;100)),1+(L5-100)*0.015,IF(OR(AND($O$2="本(专)科",RIGHT(A5,3)="公选课",D5=1,L5&gt;=81),AND($O$2="就业类",RIGHT(A5,3)&lt;&gt;"公选课",D5=1,L5&gt;=81)),1,IF(AND($O$2="本(专)科",RIGHT(A5,3)&lt;&gt;"公选课",D5=1,L5&gt;30),1+(L5-30)*0.015,IF(AND($O$2="本(专)科",RIGHT(A5,3)&lt;&gt;"公选课",D5=1,L5&gt;=26),1,IF(AND($O$2="研究生",D5=1.1,L5&gt;30),1.1+(L5-30)*0.015,IF(AND($O$2="研究生",D5=1.1,L5&gt;15),1.1,IF(AND($O$2="研究生",D5=1.1,L5&gt;2),1,IF(L5&gt;0,0.9," "))))))))</f>
        <v> </v>
      </c>
      <c r="N5" s="7" t="str">
        <f aca="true" t="shared" si="1" ref="N5:N14">IF(OR(C5=" ",C5&lt;=0)," ",1)</f>
        <v> </v>
      </c>
      <c r="O5" s="2" t="str">
        <f aca="true" t="shared" si="2" ref="O5:O14">IF(OR(C5&lt;=0,D5=" ",,E5=0,,F5=" ",L5=0,M5=" ")," ",ROUND(C5*D5*E5*M5*N5,3))</f>
        <v> </v>
      </c>
    </row>
    <row r="6" spans="1:15" ht="12.75" customHeight="1">
      <c r="A6" s="51"/>
      <c r="B6" s="51"/>
      <c r="C6" s="6"/>
      <c r="D6" s="7" t="str">
        <f t="shared" si="0"/>
        <v> </v>
      </c>
      <c r="E6" s="6"/>
      <c r="F6" s="40"/>
      <c r="G6" s="40"/>
      <c r="H6" s="40"/>
      <c r="I6" s="40"/>
      <c r="J6" s="40"/>
      <c r="K6" s="40"/>
      <c r="L6" s="6"/>
      <c r="M6" s="2" t="str">
        <f aca="true" t="shared" si="3" ref="M6:M14">IF(OR(AND($O$2="本(专)科",RIGHT(A6,3)="公选课",D6=1,L6&gt;100),AND($O$2="就业类",RIGHT(A6,3)&lt;&gt;"公选课",D6=1,L6&gt;100)),1+(L6-100)*0.015,IF(OR(AND($O$2="本(专)科",RIGHT(A6,3)="公选课",D6=1,L6&gt;=81),AND($O$2="就业类",RIGHT(A6,3)&lt;&gt;"公选课",D6=1,L6&gt;=81)),1,IF(AND($O$2="本(专)科",RIGHT(A6,3)&lt;&gt;"公选课",D6=1,L6&gt;30),1+(L6-30)*0.015,IF(AND($O$2="本(专)科",RIGHT(A6,3)&lt;&gt;"公选课",D6=1,L6&gt;=26),1,IF(AND($O$2="研究生",D6=1.1,L6&gt;30),1.1+(L6-30)*0.015,IF(AND($O$2="研究生",D6=1.1,L6&gt;15),1.1,IF(AND($O$2="研究生",D6=1.1,L6&gt;2),1,IF(L6&gt;0,0.9," "))))))))</f>
        <v> </v>
      </c>
      <c r="N6" s="7" t="str">
        <f t="shared" si="1"/>
        <v> </v>
      </c>
      <c r="O6" s="2" t="str">
        <f t="shared" si="2"/>
        <v> </v>
      </c>
    </row>
    <row r="7" spans="1:15" ht="12.75" customHeight="1">
      <c r="A7" s="51"/>
      <c r="B7" s="51"/>
      <c r="C7" s="6"/>
      <c r="D7" s="7" t="str">
        <f t="shared" si="0"/>
        <v> </v>
      </c>
      <c r="E7" s="6"/>
      <c r="F7" s="40"/>
      <c r="G7" s="40"/>
      <c r="H7" s="40"/>
      <c r="I7" s="40"/>
      <c r="J7" s="40"/>
      <c r="K7" s="40"/>
      <c r="L7" s="6"/>
      <c r="M7" s="2" t="str">
        <f t="shared" si="3"/>
        <v> </v>
      </c>
      <c r="N7" s="7" t="str">
        <f t="shared" si="1"/>
        <v> </v>
      </c>
      <c r="O7" s="2" t="str">
        <f t="shared" si="2"/>
        <v> </v>
      </c>
    </row>
    <row r="8" spans="1:15" ht="12.75" customHeight="1">
      <c r="A8" s="41"/>
      <c r="B8" s="42"/>
      <c r="C8" s="6"/>
      <c r="D8" s="7" t="str">
        <f t="shared" si="0"/>
        <v> </v>
      </c>
      <c r="E8" s="6"/>
      <c r="F8" s="32"/>
      <c r="G8" s="45"/>
      <c r="H8" s="45"/>
      <c r="I8" s="45"/>
      <c r="J8" s="45"/>
      <c r="K8" s="33"/>
      <c r="L8" s="6"/>
      <c r="M8" s="2" t="str">
        <f t="shared" si="3"/>
        <v> </v>
      </c>
      <c r="N8" s="7" t="str">
        <f t="shared" si="1"/>
        <v> </v>
      </c>
      <c r="O8" s="2" t="str">
        <f t="shared" si="2"/>
        <v> </v>
      </c>
    </row>
    <row r="9" spans="1:15" ht="12.75" customHeight="1">
      <c r="A9" s="41"/>
      <c r="B9" s="42"/>
      <c r="C9" s="6"/>
      <c r="D9" s="7" t="str">
        <f t="shared" si="0"/>
        <v> </v>
      </c>
      <c r="E9" s="6"/>
      <c r="F9" s="32"/>
      <c r="G9" s="45"/>
      <c r="H9" s="45"/>
      <c r="I9" s="45"/>
      <c r="J9" s="45"/>
      <c r="K9" s="33"/>
      <c r="L9" s="6"/>
      <c r="M9" s="2" t="str">
        <f t="shared" si="3"/>
        <v> </v>
      </c>
      <c r="N9" s="7" t="str">
        <f t="shared" si="1"/>
        <v> </v>
      </c>
      <c r="O9" s="2" t="str">
        <f t="shared" si="2"/>
        <v> </v>
      </c>
    </row>
    <row r="10" spans="1:15" ht="12.75" customHeight="1">
      <c r="A10" s="41"/>
      <c r="B10" s="42"/>
      <c r="C10" s="6"/>
      <c r="D10" s="7" t="str">
        <f t="shared" si="0"/>
        <v> </v>
      </c>
      <c r="E10" s="6"/>
      <c r="F10" s="32"/>
      <c r="G10" s="45"/>
      <c r="H10" s="45"/>
      <c r="I10" s="45"/>
      <c r="J10" s="45"/>
      <c r="K10" s="33"/>
      <c r="L10" s="6"/>
      <c r="M10" s="2" t="str">
        <f t="shared" si="3"/>
        <v> </v>
      </c>
      <c r="N10" s="7" t="str">
        <f t="shared" si="1"/>
        <v> </v>
      </c>
      <c r="O10" s="2" t="str">
        <f t="shared" si="2"/>
        <v> </v>
      </c>
    </row>
    <row r="11" spans="1:15" ht="12.75" customHeight="1">
      <c r="A11" s="51"/>
      <c r="B11" s="51"/>
      <c r="C11" s="6"/>
      <c r="D11" s="7" t="str">
        <f t="shared" si="0"/>
        <v> </v>
      </c>
      <c r="E11" s="6"/>
      <c r="F11" s="40"/>
      <c r="G11" s="40"/>
      <c r="H11" s="40"/>
      <c r="I11" s="40"/>
      <c r="J11" s="40"/>
      <c r="K11" s="40"/>
      <c r="L11" s="6"/>
      <c r="M11" s="2" t="str">
        <f t="shared" si="3"/>
        <v> </v>
      </c>
      <c r="N11" s="7" t="str">
        <f t="shared" si="1"/>
        <v> </v>
      </c>
      <c r="O11" s="2" t="str">
        <f t="shared" si="2"/>
        <v> </v>
      </c>
    </row>
    <row r="12" spans="1:15" ht="12.75" customHeight="1">
      <c r="A12" s="51"/>
      <c r="B12" s="51"/>
      <c r="C12" s="6"/>
      <c r="D12" s="7" t="str">
        <f t="shared" si="0"/>
        <v> </v>
      </c>
      <c r="E12" s="6"/>
      <c r="F12" s="40"/>
      <c r="G12" s="40"/>
      <c r="H12" s="40"/>
      <c r="I12" s="40"/>
      <c r="J12" s="40"/>
      <c r="K12" s="40"/>
      <c r="L12" s="6"/>
      <c r="M12" s="2" t="str">
        <f t="shared" si="3"/>
        <v> </v>
      </c>
      <c r="N12" s="7" t="str">
        <f t="shared" si="1"/>
        <v> </v>
      </c>
      <c r="O12" s="2" t="str">
        <f t="shared" si="2"/>
        <v> </v>
      </c>
    </row>
    <row r="13" spans="1:15" ht="12.75" customHeight="1">
      <c r="A13" s="51"/>
      <c r="B13" s="51"/>
      <c r="C13" s="6"/>
      <c r="D13" s="7" t="str">
        <f t="shared" si="0"/>
        <v> </v>
      </c>
      <c r="E13" s="6"/>
      <c r="F13" s="40"/>
      <c r="G13" s="40"/>
      <c r="H13" s="40"/>
      <c r="I13" s="40"/>
      <c r="J13" s="40"/>
      <c r="K13" s="40"/>
      <c r="L13" s="6"/>
      <c r="M13" s="2" t="str">
        <f t="shared" si="3"/>
        <v> </v>
      </c>
      <c r="N13" s="7" t="str">
        <f t="shared" si="1"/>
        <v> </v>
      </c>
      <c r="O13" s="2" t="str">
        <f t="shared" si="2"/>
        <v> </v>
      </c>
    </row>
    <row r="14" spans="1:15" ht="12.75" customHeight="1">
      <c r="A14" s="51"/>
      <c r="B14" s="51"/>
      <c r="C14" s="6"/>
      <c r="D14" s="7" t="str">
        <f t="shared" si="0"/>
        <v> </v>
      </c>
      <c r="E14" s="6"/>
      <c r="F14" s="40"/>
      <c r="G14" s="40"/>
      <c r="H14" s="40"/>
      <c r="I14" s="40"/>
      <c r="J14" s="40"/>
      <c r="K14" s="40"/>
      <c r="L14" s="6"/>
      <c r="M14" s="2" t="str">
        <f t="shared" si="3"/>
        <v> </v>
      </c>
      <c r="N14" s="7" t="str">
        <f t="shared" si="1"/>
        <v> </v>
      </c>
      <c r="O14" s="2" t="str">
        <f t="shared" si="2"/>
        <v> </v>
      </c>
    </row>
    <row r="15" spans="1:15" ht="17.25" customHeight="1">
      <c r="A15" s="88" t="s">
        <v>71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</row>
    <row r="16" spans="1:15" ht="15" customHeight="1">
      <c r="A16" s="52" t="s">
        <v>65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3.5" customHeight="1">
      <c r="A17" s="87" t="s">
        <v>40</v>
      </c>
      <c r="B17" s="87"/>
      <c r="C17" s="54" t="s">
        <v>5</v>
      </c>
      <c r="D17" s="83" t="s">
        <v>4</v>
      </c>
      <c r="E17" s="84"/>
      <c r="F17" s="54" t="s">
        <v>17</v>
      </c>
      <c r="G17" s="54" t="s">
        <v>27</v>
      </c>
      <c r="H17" s="54"/>
      <c r="I17" s="54" t="s">
        <v>58</v>
      </c>
      <c r="J17" s="54"/>
      <c r="K17" s="48" t="s">
        <v>16</v>
      </c>
      <c r="L17" s="50"/>
      <c r="M17" s="54" t="s">
        <v>29</v>
      </c>
      <c r="N17" s="54" t="s">
        <v>31</v>
      </c>
      <c r="O17" s="62" t="s">
        <v>10</v>
      </c>
    </row>
    <row r="18" spans="1:15" ht="15" customHeight="1">
      <c r="A18" s="87"/>
      <c r="B18" s="87"/>
      <c r="C18" s="54"/>
      <c r="D18" s="85"/>
      <c r="E18" s="86"/>
      <c r="F18" s="54"/>
      <c r="G18" s="54"/>
      <c r="H18" s="54"/>
      <c r="I18" s="54"/>
      <c r="J18" s="54"/>
      <c r="K18" s="10" t="s">
        <v>8</v>
      </c>
      <c r="L18" s="10" t="s">
        <v>9</v>
      </c>
      <c r="M18" s="54"/>
      <c r="N18" s="47"/>
      <c r="O18" s="62"/>
    </row>
    <row r="19" spans="1:15" ht="12.75" customHeight="1">
      <c r="A19" s="40"/>
      <c r="B19" s="40"/>
      <c r="C19" s="11"/>
      <c r="D19" s="40"/>
      <c r="E19" s="40"/>
      <c r="F19" s="11"/>
      <c r="G19" s="40"/>
      <c r="H19" s="40"/>
      <c r="I19" s="46" t="str">
        <f>IF(OR(G19="是",F19=0,K19&lt;&gt;0)," ",IF(AND(G19="否",F19&gt;30),1+(F19-30)*0.015,IF(AND(G19="否",F19&gt;=26),1,IF(AND(G19="否",F19&gt;0),0.9," "))))</f>
        <v> </v>
      </c>
      <c r="J19" s="46"/>
      <c r="K19" s="26"/>
      <c r="L19" s="21" t="str">
        <f>IF(OR(G19="否",F19=0,K19=0)," ",IF(AND(G19="是",F19&gt;K19,K19&gt;30),1+(K19-30)*0.015,IF(AND(G19="是",F19&gt;K19,K19&gt;=26),1,IF(AND(G19="是",F19&gt;K19,K19&gt;0),0.9," "))))</f>
        <v> </v>
      </c>
      <c r="M19" s="11"/>
      <c r="N19" s="18" t="str">
        <f aca="true" t="shared" si="4" ref="N19:N28">IF(OR(C19=" ",C19=0)," ",1)</f>
        <v> </v>
      </c>
      <c r="O19" s="24" t="str">
        <f>IF(AND(C19&lt;&gt;0,G19="是",K19&lt;&gt;0,OR($O$2="本(专)科",$O$2="研究生")),ROUND(C19*L19*M19*N19,3),IF(AND(C19&lt;&gt;0,F19&lt;&gt;0,G19="否",K19=0,OR($O$2="本(专)科",$O$2="研究生")),ROUND(C19*I19*M19*N19,3)," "))</f>
        <v> </v>
      </c>
    </row>
    <row r="20" spans="1:15" ht="12.75" customHeight="1">
      <c r="A20" s="40"/>
      <c r="B20" s="40"/>
      <c r="C20" s="11"/>
      <c r="D20" s="40"/>
      <c r="E20" s="40"/>
      <c r="F20" s="11"/>
      <c r="G20" s="40"/>
      <c r="H20" s="40"/>
      <c r="I20" s="46" t="str">
        <f>IF(OR(G20="是",F20=0,K20&lt;&gt;0)," ",IF(AND(G20="否",F20&gt;30),1+(F20-30)*0.015,IF(AND(G20="否",F20&gt;=26),1,IF(AND(G20="否",F20&gt;0),0.9," "))))</f>
        <v> </v>
      </c>
      <c r="J20" s="46"/>
      <c r="K20" s="26"/>
      <c r="L20" s="21" t="str">
        <f aca="true" t="shared" si="5" ref="L20:L28">IF(OR(G20="否",F20=0,K20=0)," ",IF(AND(G20="是",F20&gt;K20,K20&gt;30),1+(K20-30)*0.015,IF(AND(G20="是",F20&gt;K20,K20&gt;=26),1,IF(AND(G20="是",F20&gt;K20,K20&gt;0),0.9," "))))</f>
        <v> </v>
      </c>
      <c r="M20" s="11"/>
      <c r="N20" s="18" t="str">
        <f t="shared" si="4"/>
        <v> </v>
      </c>
      <c r="O20" s="24" t="str">
        <f aca="true" t="shared" si="6" ref="O20:O28">IF(AND(C20&lt;&gt;0,G20="是",K20&lt;&gt;0,OR($O$2="本(专)科",$O$2="研究生")),ROUND(C20*L20*M20*N20,3),IF(AND(C20&lt;&gt;0,F20&lt;&gt;0,G20="否",K20=0,OR($O$2="本(专)科",$O$2="研究生")),ROUND(C20*I20*M20*N20,3)," "))</f>
        <v> </v>
      </c>
    </row>
    <row r="21" spans="1:15" ht="12.75" customHeight="1">
      <c r="A21" s="40"/>
      <c r="B21" s="40"/>
      <c r="C21" s="11"/>
      <c r="D21" s="40"/>
      <c r="E21" s="40"/>
      <c r="F21" s="11"/>
      <c r="G21" s="40"/>
      <c r="H21" s="40"/>
      <c r="I21" s="46" t="str">
        <f>IF(OR(G21="是",F21=0,K21&lt;&gt;0)," ",IF(AND(G21="否",F21&gt;30),1+(F21-30)*0.015,IF(AND(G21="否",F21&gt;=26),1,IF(AND(G21="否",F21&gt;0),0.9," "))))</f>
        <v> </v>
      </c>
      <c r="J21" s="46"/>
      <c r="K21" s="26"/>
      <c r="L21" s="21" t="str">
        <f t="shared" si="5"/>
        <v> </v>
      </c>
      <c r="M21" s="11"/>
      <c r="N21" s="18" t="str">
        <f t="shared" si="4"/>
        <v> </v>
      </c>
      <c r="O21" s="24" t="str">
        <f t="shared" si="6"/>
        <v> </v>
      </c>
    </row>
    <row r="22" spans="1:15" ht="12.75" customHeight="1">
      <c r="A22" s="40"/>
      <c r="B22" s="40"/>
      <c r="C22" s="11"/>
      <c r="D22" s="40"/>
      <c r="E22" s="40"/>
      <c r="F22" s="11"/>
      <c r="G22" s="40"/>
      <c r="H22" s="40"/>
      <c r="I22" s="46" t="str">
        <f>IF(OR(G22="是",F22=0,K22&lt;&gt;0)," ",IF(AND(G22="否",F22&gt;30),1+(F22-30)*0.015,IF(AND(G22="否",F22&gt;=26),1,IF(AND(G22="否",F22&gt;0),0.9," "))))</f>
        <v> </v>
      </c>
      <c r="J22" s="46"/>
      <c r="K22" s="26"/>
      <c r="L22" s="21" t="str">
        <f t="shared" si="5"/>
        <v> </v>
      </c>
      <c r="M22" s="11"/>
      <c r="N22" s="18" t="str">
        <f t="shared" si="4"/>
        <v> </v>
      </c>
      <c r="O22" s="24" t="str">
        <f t="shared" si="6"/>
        <v> </v>
      </c>
    </row>
    <row r="23" spans="1:15" ht="12.75" customHeight="1">
      <c r="A23" s="40"/>
      <c r="B23" s="40"/>
      <c r="C23" s="11"/>
      <c r="D23" s="40"/>
      <c r="E23" s="40"/>
      <c r="F23" s="11"/>
      <c r="G23" s="40"/>
      <c r="H23" s="40"/>
      <c r="I23" s="46" t="str">
        <f aca="true" t="shared" si="7" ref="I23:I28">IF(OR(G23="是",F23=0,K23&lt;&gt;0)," ",IF(AND(G23="否",F23&gt;30),1+(F23-30)*0.015,IF(AND(G23="否",F23&gt;=26),1,IF(AND(G23="否",F23&gt;0),0.9," "))))</f>
        <v> </v>
      </c>
      <c r="J23" s="46"/>
      <c r="K23" s="26"/>
      <c r="L23" s="21" t="str">
        <f t="shared" si="5"/>
        <v> </v>
      </c>
      <c r="M23" s="11"/>
      <c r="N23" s="18" t="str">
        <f t="shared" si="4"/>
        <v> </v>
      </c>
      <c r="O23" s="24" t="str">
        <f t="shared" si="6"/>
        <v> </v>
      </c>
    </row>
    <row r="24" spans="1:15" ht="12.75" customHeight="1">
      <c r="A24" s="40"/>
      <c r="B24" s="40"/>
      <c r="C24" s="11"/>
      <c r="D24" s="40"/>
      <c r="E24" s="40"/>
      <c r="F24" s="11"/>
      <c r="G24" s="40"/>
      <c r="H24" s="40"/>
      <c r="I24" s="46" t="str">
        <f t="shared" si="7"/>
        <v> </v>
      </c>
      <c r="J24" s="46"/>
      <c r="K24" s="26"/>
      <c r="L24" s="21" t="str">
        <f t="shared" si="5"/>
        <v> </v>
      </c>
      <c r="M24" s="11"/>
      <c r="N24" s="18" t="str">
        <f t="shared" si="4"/>
        <v> </v>
      </c>
      <c r="O24" s="24" t="str">
        <f t="shared" si="6"/>
        <v> </v>
      </c>
    </row>
    <row r="25" spans="1:15" ht="12.75" customHeight="1">
      <c r="A25" s="40"/>
      <c r="B25" s="40"/>
      <c r="C25" s="11"/>
      <c r="D25" s="40"/>
      <c r="E25" s="40"/>
      <c r="F25" s="11"/>
      <c r="G25" s="40"/>
      <c r="H25" s="40"/>
      <c r="I25" s="46" t="str">
        <f t="shared" si="7"/>
        <v> </v>
      </c>
      <c r="J25" s="46"/>
      <c r="K25" s="26"/>
      <c r="L25" s="21" t="str">
        <f t="shared" si="5"/>
        <v> </v>
      </c>
      <c r="M25" s="11"/>
      <c r="N25" s="18" t="str">
        <f t="shared" si="4"/>
        <v> </v>
      </c>
      <c r="O25" s="24" t="str">
        <f t="shared" si="6"/>
        <v> </v>
      </c>
    </row>
    <row r="26" spans="1:15" ht="12.75" customHeight="1">
      <c r="A26" s="40"/>
      <c r="B26" s="40"/>
      <c r="C26" s="11"/>
      <c r="D26" s="40"/>
      <c r="E26" s="40"/>
      <c r="F26" s="11"/>
      <c r="G26" s="40"/>
      <c r="H26" s="40"/>
      <c r="I26" s="46" t="str">
        <f t="shared" si="7"/>
        <v> </v>
      </c>
      <c r="J26" s="46"/>
      <c r="K26" s="26"/>
      <c r="L26" s="21" t="str">
        <f t="shared" si="5"/>
        <v> </v>
      </c>
      <c r="M26" s="11"/>
      <c r="N26" s="18" t="str">
        <f t="shared" si="4"/>
        <v> </v>
      </c>
      <c r="O26" s="24" t="str">
        <f t="shared" si="6"/>
        <v> </v>
      </c>
    </row>
    <row r="27" spans="1:15" ht="12.75" customHeight="1">
      <c r="A27" s="40"/>
      <c r="B27" s="40"/>
      <c r="C27" s="11"/>
      <c r="D27" s="40"/>
      <c r="E27" s="40"/>
      <c r="F27" s="11"/>
      <c r="G27" s="40"/>
      <c r="H27" s="40"/>
      <c r="I27" s="46" t="str">
        <f t="shared" si="7"/>
        <v> </v>
      </c>
      <c r="J27" s="46"/>
      <c r="K27" s="26"/>
      <c r="L27" s="21" t="str">
        <f t="shared" si="5"/>
        <v> </v>
      </c>
      <c r="M27" s="11"/>
      <c r="N27" s="18" t="str">
        <f t="shared" si="4"/>
        <v> </v>
      </c>
      <c r="O27" s="24" t="str">
        <f t="shared" si="6"/>
        <v> </v>
      </c>
    </row>
    <row r="28" spans="1:15" ht="12.75" customHeight="1">
      <c r="A28" s="40"/>
      <c r="B28" s="40"/>
      <c r="C28" s="11"/>
      <c r="D28" s="40"/>
      <c r="E28" s="40"/>
      <c r="F28" s="11"/>
      <c r="G28" s="40"/>
      <c r="H28" s="40"/>
      <c r="I28" s="46" t="str">
        <f t="shared" si="7"/>
        <v> </v>
      </c>
      <c r="J28" s="46"/>
      <c r="K28" s="26"/>
      <c r="L28" s="21" t="str">
        <f t="shared" si="5"/>
        <v> </v>
      </c>
      <c r="M28" s="11"/>
      <c r="N28" s="18" t="str">
        <f t="shared" si="4"/>
        <v> </v>
      </c>
      <c r="O28" s="24" t="str">
        <f t="shared" si="6"/>
        <v> </v>
      </c>
    </row>
    <row r="29" spans="1:15" ht="15" customHeight="1">
      <c r="A29" s="91" t="s">
        <v>66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  <row r="30" spans="1:15" ht="35.25" customHeight="1">
      <c r="A30" s="44" t="s">
        <v>55</v>
      </c>
      <c r="B30" s="44"/>
      <c r="C30" s="10" t="s">
        <v>32</v>
      </c>
      <c r="D30" s="10" t="s">
        <v>20</v>
      </c>
      <c r="E30" s="10" t="s">
        <v>23</v>
      </c>
      <c r="F30" s="10" t="s">
        <v>22</v>
      </c>
      <c r="G30" s="76" t="s">
        <v>4</v>
      </c>
      <c r="H30" s="77"/>
      <c r="I30" s="10" t="s">
        <v>56</v>
      </c>
      <c r="J30" s="10" t="s">
        <v>17</v>
      </c>
      <c r="K30" s="10" t="s">
        <v>41</v>
      </c>
      <c r="L30" s="10" t="s">
        <v>26</v>
      </c>
      <c r="M30" s="54" t="s">
        <v>57</v>
      </c>
      <c r="N30" s="54"/>
      <c r="O30" s="19" t="s">
        <v>15</v>
      </c>
    </row>
    <row r="31" spans="1:15" ht="13.5" customHeight="1">
      <c r="A31" s="40"/>
      <c r="B31" s="40"/>
      <c r="C31" s="23"/>
      <c r="D31" s="23"/>
      <c r="E31" s="23"/>
      <c r="F31" s="11"/>
      <c r="G31" s="40"/>
      <c r="H31" s="40"/>
      <c r="I31" s="11"/>
      <c r="J31" s="11"/>
      <c r="K31" s="11"/>
      <c r="L31" s="11"/>
      <c r="M31" s="46" t="str">
        <f aca="true" t="shared" si="8" ref="M31:M36">IF(AND(C31&gt;0,J31&gt;0),ROUND(F31*I31/J31,6)," ")</f>
        <v> </v>
      </c>
      <c r="N31" s="46"/>
      <c r="O31" s="24" t="str">
        <f aca="true" t="shared" si="9" ref="O31:O36">IF(AND(C31&gt;0,L31&gt;0,J31&gt;0,$O$2="本(专)科"),ROUND(C31*K31*M31/L31,3)," ")</f>
        <v> </v>
      </c>
    </row>
    <row r="32" spans="1:15" ht="13.5" customHeight="1">
      <c r="A32" s="40"/>
      <c r="B32" s="40"/>
      <c r="C32" s="23"/>
      <c r="D32" s="23"/>
      <c r="E32" s="23"/>
      <c r="F32" s="11"/>
      <c r="G32" s="40"/>
      <c r="H32" s="40"/>
      <c r="I32" s="11"/>
      <c r="J32" s="11"/>
      <c r="K32" s="11"/>
      <c r="L32" s="11"/>
      <c r="M32" s="46" t="str">
        <f t="shared" si="8"/>
        <v> </v>
      </c>
      <c r="N32" s="46"/>
      <c r="O32" s="24" t="str">
        <f t="shared" si="9"/>
        <v> </v>
      </c>
    </row>
    <row r="33" spans="1:15" ht="13.5" customHeight="1">
      <c r="A33" s="40"/>
      <c r="B33" s="40"/>
      <c r="C33" s="23"/>
      <c r="D33" s="23"/>
      <c r="E33" s="23"/>
      <c r="F33" s="11"/>
      <c r="G33" s="40"/>
      <c r="H33" s="40"/>
      <c r="I33" s="11"/>
      <c r="J33" s="11"/>
      <c r="K33" s="11"/>
      <c r="L33" s="11"/>
      <c r="M33" s="46" t="str">
        <f t="shared" si="8"/>
        <v> </v>
      </c>
      <c r="N33" s="46"/>
      <c r="O33" s="24" t="str">
        <f t="shared" si="9"/>
        <v> </v>
      </c>
    </row>
    <row r="34" spans="1:15" ht="13.5" customHeight="1">
      <c r="A34" s="40"/>
      <c r="B34" s="40"/>
      <c r="C34" s="23"/>
      <c r="D34" s="23"/>
      <c r="E34" s="23"/>
      <c r="F34" s="11"/>
      <c r="G34" s="40"/>
      <c r="H34" s="40"/>
      <c r="I34" s="11"/>
      <c r="J34" s="11"/>
      <c r="K34" s="11"/>
      <c r="L34" s="11"/>
      <c r="M34" s="46" t="str">
        <f t="shared" si="8"/>
        <v> </v>
      </c>
      <c r="N34" s="46"/>
      <c r="O34" s="24" t="str">
        <f t="shared" si="9"/>
        <v> </v>
      </c>
    </row>
    <row r="35" spans="1:15" ht="13.5" customHeight="1">
      <c r="A35" s="40"/>
      <c r="B35" s="40"/>
      <c r="C35" s="23"/>
      <c r="D35" s="23"/>
      <c r="E35" s="23"/>
      <c r="F35" s="11"/>
      <c r="G35" s="40"/>
      <c r="H35" s="40"/>
      <c r="I35" s="11"/>
      <c r="J35" s="11"/>
      <c r="K35" s="11"/>
      <c r="L35" s="11"/>
      <c r="M35" s="46" t="str">
        <f t="shared" si="8"/>
        <v> </v>
      </c>
      <c r="N35" s="46"/>
      <c r="O35" s="24" t="str">
        <f t="shared" si="9"/>
        <v> </v>
      </c>
    </row>
    <row r="36" spans="1:15" ht="13.5" customHeight="1">
      <c r="A36" s="40"/>
      <c r="B36" s="40"/>
      <c r="C36" s="23"/>
      <c r="D36" s="23"/>
      <c r="E36" s="23"/>
      <c r="F36" s="11"/>
      <c r="G36" s="40"/>
      <c r="H36" s="40"/>
      <c r="I36" s="11"/>
      <c r="J36" s="11"/>
      <c r="K36" s="11"/>
      <c r="L36" s="11"/>
      <c r="M36" s="46" t="str">
        <f t="shared" si="8"/>
        <v> </v>
      </c>
      <c r="N36" s="46"/>
      <c r="O36" s="24" t="str">
        <f t="shared" si="9"/>
        <v> </v>
      </c>
    </row>
    <row r="37" spans="1:15" ht="15" customHeight="1">
      <c r="A37" s="52" t="s">
        <v>67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ht="11.25" customHeight="1">
      <c r="A38" s="54" t="s">
        <v>35</v>
      </c>
      <c r="B38" s="43" t="str">
        <f>IF(COUNT(C40:C42,E40:E42,G40:G42,I40:J42)&gt;0,COUNT(C40:C42,E40:E42,G40:G42,I40:J42)," ")</f>
        <v> </v>
      </c>
      <c r="C38" s="54" t="s">
        <v>4</v>
      </c>
      <c r="D38" s="72"/>
      <c r="E38" s="73"/>
      <c r="F38" s="54" t="s">
        <v>60</v>
      </c>
      <c r="G38" s="72" t="s">
        <v>52</v>
      </c>
      <c r="H38" s="78"/>
      <c r="I38" s="79"/>
      <c r="J38" s="55" t="s">
        <v>14</v>
      </c>
      <c r="K38" s="56"/>
      <c r="L38" s="18" t="s">
        <v>36</v>
      </c>
      <c r="M38" s="18" t="s">
        <v>37</v>
      </c>
      <c r="N38" s="28" t="s">
        <v>38</v>
      </c>
      <c r="O38" s="53" t="s">
        <v>15</v>
      </c>
    </row>
    <row r="39" spans="1:15" ht="11.25" customHeight="1">
      <c r="A39" s="54"/>
      <c r="B39" s="43"/>
      <c r="C39" s="54"/>
      <c r="D39" s="74"/>
      <c r="E39" s="75"/>
      <c r="F39" s="54"/>
      <c r="G39" s="80"/>
      <c r="H39" s="81"/>
      <c r="I39" s="82"/>
      <c r="J39" s="57"/>
      <c r="K39" s="58"/>
      <c r="L39" s="29" t="str">
        <f>IF(SUM(C40:C42,E40:E42,G40:G42,I40:J42)=0," ",IF(AND(G38="设计",C40&lt;=3,C41&lt;=3,C42&lt;=3,E40&lt;=3,E41&lt;=3,E42&lt;=3,G40&lt;=3,G41&lt;=3,G42&lt;=3,I40&lt;=3,I41&lt;=3,I42&lt;=3,SUM(C40:C42,E40:E42)&gt;0),SUM(C40:C42,E40:E42),IF(AND(G38="论文",L40&gt;=6),6,IF(AND(G38="论文",L40&lt;6),L40," "))))</f>
        <v> </v>
      </c>
      <c r="M39" s="18" t="str">
        <f>IF(SUM(C40:C42,E40:E42,G40:G42,I40:J42)=0," ",IF(AND(G38="设计",C40&lt;=3,C41&lt;=3,C42&lt;=3,E40&lt;=3,E41&lt;=3,E42&lt;=3,G40&lt;=3,G41&lt;=3,G42&lt;=3,I40&lt;=3,I41&lt;=3,I42&lt;=3,G40&gt;0),G40*0.9,IF(AND(G38="论文",L40&gt;=7),0.9," ")))</f>
        <v> </v>
      </c>
      <c r="N39" s="18" t="str">
        <f>IF(SUM(C40:C42,E40:E42,G40:G42,I40:J42)=0," ",IF(AND(G38="设计",C40&lt;=3,C41&lt;=3,C42&lt;=3,E40&lt;=3,E41&lt;=3,E42&lt;=3,G40&lt;=3,G41&lt;=3,G42&lt;=3,I40&lt;=3,I41&lt;=3,I42&lt;=3,SUM(G41:G42,I40:J42)&gt;0),SUM(G41:G42,I40:J42,)*0.8,IF(AND(G38="论文",L40&gt;=8),(L40-7)*0.8," ")))</f>
        <v> </v>
      </c>
      <c r="O39" s="53"/>
    </row>
    <row r="40" spans="1:15" ht="15" customHeight="1">
      <c r="A40" s="67" t="s">
        <v>42</v>
      </c>
      <c r="B40" s="17" t="s">
        <v>21</v>
      </c>
      <c r="C40" s="11"/>
      <c r="D40" s="17" t="s">
        <v>43</v>
      </c>
      <c r="E40" s="11"/>
      <c r="F40" s="17" t="s">
        <v>45</v>
      </c>
      <c r="G40" s="11"/>
      <c r="H40" s="15" t="s">
        <v>49</v>
      </c>
      <c r="I40" s="32"/>
      <c r="J40" s="33"/>
      <c r="K40" s="67" t="s">
        <v>46</v>
      </c>
      <c r="L40" s="69" t="str">
        <f>IF(AND(SUM(C40:C42,E40:E42,G40:G42,I40:J42)&gt;0,OR(G38="设计",G38="论文")),SUM(C40:C42,E40:E42,G40:G42,I40:J42)," ")</f>
        <v> </v>
      </c>
      <c r="M40" s="67" t="s">
        <v>47</v>
      </c>
      <c r="N40" s="64"/>
      <c r="O40" s="66" t="str">
        <f>IF(OR(B38=0,D38=" ",N40=0,G38=" ",$O$2="研究生",$O$2="就业类",AND(L39=" ",M39=" ",N39=" "))," ",IF(AND(M39=" ",N39=" "),ROUND(L39*N40,3),IF(M39=" "," ",IF(N39=" ",ROUND((L39+M39)*N40,3),ROUND((L39+M39+N39)*N40,3)))))</f>
        <v> </v>
      </c>
    </row>
    <row r="41" spans="1:15" ht="15" customHeight="1">
      <c r="A41" s="68"/>
      <c r="B41" s="17" t="s">
        <v>12</v>
      </c>
      <c r="C41" s="11"/>
      <c r="D41" s="17" t="s">
        <v>33</v>
      </c>
      <c r="E41" s="11"/>
      <c r="F41" s="17" t="s">
        <v>48</v>
      </c>
      <c r="G41" s="11"/>
      <c r="H41" s="15" t="s">
        <v>50</v>
      </c>
      <c r="I41" s="32"/>
      <c r="J41" s="33"/>
      <c r="K41" s="68"/>
      <c r="L41" s="70"/>
      <c r="M41" s="68"/>
      <c r="N41" s="65"/>
      <c r="O41" s="66"/>
    </row>
    <row r="42" spans="1:15" ht="15" customHeight="1">
      <c r="A42" s="68"/>
      <c r="B42" s="17" t="s">
        <v>13</v>
      </c>
      <c r="C42" s="11"/>
      <c r="D42" s="17" t="s">
        <v>44</v>
      </c>
      <c r="E42" s="11"/>
      <c r="F42" s="17" t="s">
        <v>34</v>
      </c>
      <c r="G42" s="11"/>
      <c r="H42" s="15" t="s">
        <v>51</v>
      </c>
      <c r="I42" s="32"/>
      <c r="J42" s="33"/>
      <c r="K42" s="68"/>
      <c r="L42" s="70"/>
      <c r="M42" s="68"/>
      <c r="N42" s="65"/>
      <c r="O42" s="66"/>
    </row>
    <row r="43" spans="1:15" ht="15" customHeight="1">
      <c r="A43" s="52" t="s">
        <v>68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ht="13.5" customHeight="1">
      <c r="A44" s="47" t="s">
        <v>25</v>
      </c>
      <c r="B44" s="47"/>
      <c r="C44" s="11"/>
      <c r="D44" s="54" t="s">
        <v>28</v>
      </c>
      <c r="E44" s="54"/>
      <c r="F44" s="20">
        <v>0.8</v>
      </c>
      <c r="G44" s="47" t="s">
        <v>6</v>
      </c>
      <c r="H44" s="47"/>
      <c r="I44" s="47"/>
      <c r="J44" s="47"/>
      <c r="K44" s="40"/>
      <c r="L44" s="40"/>
      <c r="M44" s="62" t="s">
        <v>10</v>
      </c>
      <c r="N44" s="62"/>
      <c r="O44" s="24" t="str">
        <f>IF(AND($O$2="本(专)科",K44&gt;=5),ROUND(C44*F44/K44,3)," ")</f>
        <v> </v>
      </c>
    </row>
    <row r="45" spans="1:15" ht="15" customHeight="1">
      <c r="A45" s="52" t="s">
        <v>69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ht="12.75" customHeight="1">
      <c r="A46" s="27" t="s">
        <v>53</v>
      </c>
      <c r="B46" s="71" t="s">
        <v>73</v>
      </c>
      <c r="C46" s="71"/>
      <c r="D46" s="63" t="s">
        <v>54</v>
      </c>
      <c r="E46" s="63"/>
      <c r="F46" s="31" t="s">
        <v>74</v>
      </c>
      <c r="G46" s="31"/>
      <c r="H46" s="34" t="s">
        <v>62</v>
      </c>
      <c r="I46" s="35"/>
      <c r="J46" s="35"/>
      <c r="K46" s="35"/>
      <c r="L46" s="36"/>
      <c r="M46" s="39" t="s">
        <v>10</v>
      </c>
      <c r="N46" s="30">
        <f>IF((A47+B47+D47)&lt;=0,"",IF(AND($O$2="研究生",F47="校外导师"),(A47*30+B47*20+D47*20),IF(AND($O$2="研究生",F47="校内导师"),(A47*30+B47*20+D47*10),IF(AND($O$2="研究生",OR(D47&lt;&gt;0,F47=""),OR(D47=0,F47&lt;&gt;"")),(A47*30+B47*20),""))))</f>
      </c>
      <c r="O46" s="30"/>
    </row>
    <row r="47" spans="1:15" ht="12.75" customHeight="1">
      <c r="A47" s="11"/>
      <c r="B47" s="40"/>
      <c r="C47" s="40"/>
      <c r="D47" s="40"/>
      <c r="E47" s="40"/>
      <c r="F47" s="32"/>
      <c r="G47" s="33"/>
      <c r="H47" s="12" t="s">
        <v>63</v>
      </c>
      <c r="I47" s="34" t="s">
        <v>64</v>
      </c>
      <c r="J47" s="36"/>
      <c r="K47" s="37" t="s">
        <v>76</v>
      </c>
      <c r="L47" s="38"/>
      <c r="M47" s="39"/>
      <c r="N47" s="30"/>
      <c r="O47" s="30"/>
    </row>
    <row r="48" spans="1:15" ht="20.25" customHeight="1">
      <c r="A48" s="61" t="s">
        <v>70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0" t="str">
        <f>IF(SUM(O5:O14,O19:O28,O31:O36,O40,O44,N46)=0," ",ROUND(SUM(O5:O14,O19:O28,O31:O36,O40,O44,N46,),2))</f>
        <v> </v>
      </c>
      <c r="N48" s="60"/>
      <c r="O48" s="60"/>
    </row>
    <row r="49" spans="1:15" s="14" customFormat="1" ht="12" customHeight="1">
      <c r="A49" s="25" t="s">
        <v>75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s="3" customFormat="1" ht="4.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3.5" customHeight="1">
      <c r="A51" s="22" t="s">
        <v>61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4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">
      <c r="A53" s="59" t="s">
        <v>78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</sheetData>
  <sheetProtection password="DCD6" sheet="1" objects="1" scenarios="1"/>
  <protectedRanges>
    <protectedRange password="CE2A" sqref="M5:M14" name="区域1"/>
  </protectedRanges>
  <mergeCells count="141">
    <mergeCell ref="B1:O1"/>
    <mergeCell ref="I21:J21"/>
    <mergeCell ref="A11:B11"/>
    <mergeCell ref="A12:B12"/>
    <mergeCell ref="A14:B14"/>
    <mergeCell ref="I28:J28"/>
    <mergeCell ref="G26:H26"/>
    <mergeCell ref="A21:B21"/>
    <mergeCell ref="D26:E26"/>
    <mergeCell ref="D27:E27"/>
    <mergeCell ref="D28:E28"/>
    <mergeCell ref="G27:H27"/>
    <mergeCell ref="G28:H28"/>
    <mergeCell ref="D21:E21"/>
    <mergeCell ref="G21:H21"/>
    <mergeCell ref="D22:E22"/>
    <mergeCell ref="D23:E23"/>
    <mergeCell ref="I26:J26"/>
    <mergeCell ref="I27:J27"/>
    <mergeCell ref="I20:J20"/>
    <mergeCell ref="G20:H20"/>
    <mergeCell ref="D20:E20"/>
    <mergeCell ref="A20:B20"/>
    <mergeCell ref="D24:E24"/>
    <mergeCell ref="D25:E25"/>
    <mergeCell ref="A25:B25"/>
    <mergeCell ref="I24:J24"/>
    <mergeCell ref="A33:B33"/>
    <mergeCell ref="A23:B23"/>
    <mergeCell ref="A22:B22"/>
    <mergeCell ref="A31:B31"/>
    <mergeCell ref="A24:B24"/>
    <mergeCell ref="A32:B32"/>
    <mergeCell ref="A29:O29"/>
    <mergeCell ref="G24:H24"/>
    <mergeCell ref="G25:H25"/>
    <mergeCell ref="A27:B27"/>
    <mergeCell ref="A19:B19"/>
    <mergeCell ref="A6:B6"/>
    <mergeCell ref="A7:B7"/>
    <mergeCell ref="A15:O15"/>
    <mergeCell ref="A16:O16"/>
    <mergeCell ref="O17:O18"/>
    <mergeCell ref="F13:K13"/>
    <mergeCell ref="N17:N18"/>
    <mergeCell ref="A13:B13"/>
    <mergeCell ref="A8:B8"/>
    <mergeCell ref="M17:M18"/>
    <mergeCell ref="A17:B18"/>
    <mergeCell ref="C17:C18"/>
    <mergeCell ref="D19:E19"/>
    <mergeCell ref="G17:H18"/>
    <mergeCell ref="G23:H23"/>
    <mergeCell ref="G22:H22"/>
    <mergeCell ref="I19:J19"/>
    <mergeCell ref="G19:H19"/>
    <mergeCell ref="I22:J22"/>
    <mergeCell ref="F5:K5"/>
    <mergeCell ref="F6:K6"/>
    <mergeCell ref="F12:K12"/>
    <mergeCell ref="F14:K14"/>
    <mergeCell ref="D17:E18"/>
    <mergeCell ref="F7:K7"/>
    <mergeCell ref="F11:K11"/>
    <mergeCell ref="F17:F18"/>
    <mergeCell ref="K17:L17"/>
    <mergeCell ref="I17:J18"/>
    <mergeCell ref="G34:H34"/>
    <mergeCell ref="G32:H32"/>
    <mergeCell ref="G33:H33"/>
    <mergeCell ref="M32:N32"/>
    <mergeCell ref="M33:N33"/>
    <mergeCell ref="M36:N36"/>
    <mergeCell ref="M35:N35"/>
    <mergeCell ref="B46:C46"/>
    <mergeCell ref="M40:M42"/>
    <mergeCell ref="C38:C39"/>
    <mergeCell ref="D38:E39"/>
    <mergeCell ref="M30:N30"/>
    <mergeCell ref="M31:N31"/>
    <mergeCell ref="G30:H30"/>
    <mergeCell ref="M34:N34"/>
    <mergeCell ref="G31:H31"/>
    <mergeCell ref="G38:I39"/>
    <mergeCell ref="N40:N42"/>
    <mergeCell ref="I41:J41"/>
    <mergeCell ref="D44:E44"/>
    <mergeCell ref="I40:J40"/>
    <mergeCell ref="A43:O43"/>
    <mergeCell ref="O40:O42"/>
    <mergeCell ref="K40:K42"/>
    <mergeCell ref="A40:A42"/>
    <mergeCell ref="L40:L42"/>
    <mergeCell ref="I42:J42"/>
    <mergeCell ref="A53:O53"/>
    <mergeCell ref="M48:O48"/>
    <mergeCell ref="A48:L48"/>
    <mergeCell ref="K44:L44"/>
    <mergeCell ref="A45:O45"/>
    <mergeCell ref="M44:N44"/>
    <mergeCell ref="G44:J44"/>
    <mergeCell ref="A44:B44"/>
    <mergeCell ref="B47:C47"/>
    <mergeCell ref="D46:E46"/>
    <mergeCell ref="I25:J25"/>
    <mergeCell ref="A37:O37"/>
    <mergeCell ref="A35:B35"/>
    <mergeCell ref="O38:O39"/>
    <mergeCell ref="A36:B36"/>
    <mergeCell ref="F38:F39"/>
    <mergeCell ref="A38:A39"/>
    <mergeCell ref="G35:H35"/>
    <mergeCell ref="J38:K39"/>
    <mergeCell ref="A28:B28"/>
    <mergeCell ref="I23:J23"/>
    <mergeCell ref="M2:N2"/>
    <mergeCell ref="I2:J2"/>
    <mergeCell ref="K2:L2"/>
    <mergeCell ref="A3:O3"/>
    <mergeCell ref="A4:B4"/>
    <mergeCell ref="F4:K4"/>
    <mergeCell ref="F9:K9"/>
    <mergeCell ref="F10:K10"/>
    <mergeCell ref="A5:B5"/>
    <mergeCell ref="D47:E47"/>
    <mergeCell ref="F2:H2"/>
    <mergeCell ref="A9:B9"/>
    <mergeCell ref="G36:H36"/>
    <mergeCell ref="B38:B39"/>
    <mergeCell ref="A34:B34"/>
    <mergeCell ref="A30:B30"/>
    <mergeCell ref="A26:B26"/>
    <mergeCell ref="A10:B10"/>
    <mergeCell ref="F8:K8"/>
    <mergeCell ref="N46:O47"/>
    <mergeCell ref="F46:G46"/>
    <mergeCell ref="F47:G47"/>
    <mergeCell ref="H46:L46"/>
    <mergeCell ref="I47:J47"/>
    <mergeCell ref="K47:L47"/>
    <mergeCell ref="M46:M47"/>
  </mergeCells>
  <dataValidations count="14">
    <dataValidation type="list" showInputMessage="1" showErrorMessage="1" sqref="G38:I39">
      <formula1>"设计, 论文"</formula1>
    </dataValidation>
    <dataValidation type="list" allowBlank="1" showInputMessage="1" showErrorMessage="1" sqref="N40:N42">
      <formula1>"3,5,8"</formula1>
    </dataValidation>
    <dataValidation type="list" allowBlank="1" showInputMessage="1" showErrorMessage="1" sqref="D31:D36">
      <formula1>"是, 否"</formula1>
    </dataValidation>
    <dataValidation type="list" allowBlank="1" showInputMessage="1" showErrorMessage="1" sqref="F31:F36">
      <formula1>"3,4,5"</formula1>
    </dataValidation>
    <dataValidation type="decimal" allowBlank="1" showInputMessage="1" showErrorMessage="1" sqref="C31:C36">
      <formula1>1</formula1>
      <formula2>77</formula2>
    </dataValidation>
    <dataValidation type="list" allowBlank="1" showInputMessage="1" showErrorMessage="1" sqref="G19:H28">
      <formula1>"  是, 否"</formula1>
    </dataValidation>
    <dataValidation type="list" allowBlank="1" showInputMessage="1" showErrorMessage="1" sqref="M19:M28">
      <formula1>"1,0.9,0.8"</formula1>
    </dataValidation>
    <dataValidation operator="equal" allowBlank="1" showInputMessage="1" showErrorMessage="1" sqref="N19:N28 N5:N14"/>
    <dataValidation type="whole" allowBlank="1" showInputMessage="1" showErrorMessage="1" sqref="C19:C28">
      <formula1>1</formula1>
      <formula2>100</formula2>
    </dataValidation>
    <dataValidation type="list" allowBlank="1" showInputMessage="1" showErrorMessage="1" sqref="D2">
      <formula1>"专技, 行政"</formula1>
    </dataValidation>
    <dataValidation type="list" allowBlank="1" showInputMessage="1" showErrorMessage="1" sqref="E5:E14">
      <formula1>"1, 0.9, 0.8"</formula1>
    </dataValidation>
    <dataValidation type="list" allowBlank="1" showInputMessage="1" showErrorMessage="1" sqref="O2">
      <formula1>"本(专)科, 就业类,研究生"</formula1>
    </dataValidation>
    <dataValidation type="whole" operator="greaterThan" allowBlank="1" showInputMessage="1" showErrorMessage="1" sqref="C5:C14 L5:L14">
      <formula1>0</formula1>
    </dataValidation>
    <dataValidation type="list" allowBlank="1" showInputMessage="1" showErrorMessage="1" sqref="F47:G47">
      <formula1>"校外导师,校内导师"</formula1>
    </dataValidation>
  </dataValidations>
  <printOptions horizontalCentered="1"/>
  <pageMargins left="0.15748031496062992" right="0.15748031496062992" top="0" bottom="0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2014-11-19T03:46:36Z</cp:lastPrinted>
  <dcterms:created xsi:type="dcterms:W3CDTF">1996-12-17T01:32:42Z</dcterms:created>
  <dcterms:modified xsi:type="dcterms:W3CDTF">2016-11-04T03:21:29Z</dcterms:modified>
  <cp:category/>
  <cp:version/>
  <cp:contentType/>
  <cp:contentStatus/>
</cp:coreProperties>
</file>